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6.1\public\Закупки\Закупки 2026\4 квартал 2026\ЗК\Спец.одежда\"/>
    </mc:Choice>
  </mc:AlternateContent>
  <bookViews>
    <workbookView xWindow="0" yWindow="0" windowWidth="28800" windowHeight="12210" tabRatio="500"/>
  </bookViews>
  <sheets>
    <sheet name="Sheet1" sheetId="1" r:id="rId1"/>
  </sheets>
  <definedNames>
    <definedName name="_xlnm.Print_Area" localSheetId="0">Sheet1!$A$1:$P$30</definedName>
  </definedNames>
  <calcPr calcId="162913"/>
</workbook>
</file>

<file path=xl/calcChain.xml><?xml version="1.0" encoding="utf-8"?>
<calcChain xmlns="http://schemas.openxmlformats.org/spreadsheetml/2006/main">
  <c r="D23" i="1" l="1"/>
  <c r="M22" i="1"/>
  <c r="O22" i="1"/>
  <c r="L21" i="1"/>
  <c r="M21" i="1" s="1"/>
  <c r="N21" i="1" s="1"/>
  <c r="K21" i="1"/>
  <c r="O21" i="1" s="1"/>
  <c r="L20" i="1"/>
  <c r="M20" i="1" s="1"/>
  <c r="N20" i="1" s="1"/>
  <c r="K20" i="1"/>
  <c r="O20" i="1" s="1"/>
  <c r="M19" i="1"/>
  <c r="K19" i="1"/>
  <c r="O19" i="1" s="1"/>
  <c r="L18" i="1"/>
  <c r="M18" i="1" s="1"/>
  <c r="N18" i="1" s="1"/>
  <c r="K18" i="1"/>
  <c r="O18" i="1" s="1"/>
  <c r="L17" i="1"/>
  <c r="M17" i="1" s="1"/>
  <c r="N17" i="1" s="1"/>
  <c r="K17" i="1"/>
  <c r="O17" i="1" s="1"/>
  <c r="L16" i="1"/>
  <c r="M16" i="1" s="1"/>
  <c r="N16" i="1" s="1"/>
  <c r="K16" i="1"/>
  <c r="O16" i="1" s="1"/>
  <c r="L15" i="1"/>
  <c r="M15" i="1" s="1"/>
  <c r="N15" i="1" s="1"/>
  <c r="K15" i="1"/>
  <c r="O15" i="1" s="1"/>
  <c r="L14" i="1"/>
  <c r="M14" i="1" s="1"/>
  <c r="N14" i="1" s="1"/>
  <c r="K14" i="1"/>
  <c r="O14" i="1" s="1"/>
  <c r="L13" i="1"/>
  <c r="M13" i="1" s="1"/>
  <c r="N13" i="1" s="1"/>
  <c r="K13" i="1"/>
  <c r="O13" i="1" s="1"/>
  <c r="L12" i="1"/>
  <c r="M12" i="1" s="1"/>
  <c r="N12" i="1" s="1"/>
  <c r="K12" i="1"/>
  <c r="O12" i="1" s="1"/>
  <c r="P19" i="1" l="1"/>
  <c r="P22" i="1"/>
  <c r="P21" i="1"/>
  <c r="P18" i="1"/>
  <c r="P16" i="1"/>
  <c r="P14" i="1"/>
  <c r="O23" i="1"/>
  <c r="P12" i="1"/>
  <c r="P15" i="1"/>
  <c r="P17" i="1"/>
  <c r="P13" i="1"/>
  <c r="P20" i="1"/>
  <c r="P23" i="1" l="1"/>
  <c r="C25" i="1" s="1"/>
</calcChain>
</file>

<file path=xl/sharedStrings.xml><?xml version="1.0" encoding="utf-8"?>
<sst xmlns="http://schemas.openxmlformats.org/spreadsheetml/2006/main" count="54" uniqueCount="46">
  <si>
    <t>ОБОСНОВАНИЕ НАЧАЛЬНОЙ (МАКСИМАЛЬНОЙ) ЦЕНЫ ДОГОВОРА</t>
  </si>
  <si>
    <t xml:space="preserve">Поставка товаров для  ГАСУСО СО «Первоуральский ДСО» </t>
  </si>
  <si>
    <t>указывается предмет договора</t>
  </si>
  <si>
    <t>Основные характеристики объекта</t>
  </si>
  <si>
    <t>В соответствии с техническим заданием и проектом договора</t>
  </si>
  <si>
    <t>Используемый метод определения НМЦ договора</t>
  </si>
  <si>
    <t>Метод сопоставимых рыночных цен (анализ рынка)</t>
  </si>
  <si>
    <t>Дата подготовки обоснования</t>
  </si>
  <si>
    <t>№ п/п</t>
  </si>
  <si>
    <t>Наименование</t>
  </si>
  <si>
    <t>Ед. изм.</t>
  </si>
  <si>
    <t>Кол-во</t>
  </si>
  <si>
    <t>Цена за единицу, руб.</t>
  </si>
  <si>
    <t>Минимальная цена за единицу (руб.)</t>
  </si>
  <si>
    <t>Средняя цена за единицу (руб.)</t>
  </si>
  <si>
    <t>Среднее квадратическое отклонение цены за единицу</t>
  </si>
  <si>
    <t>Коэффициент вариации цены за единицу*, %</t>
  </si>
  <si>
    <t>Начальная цена (руб.)</t>
  </si>
  <si>
    <t xml:space="preserve">Коммерческое предложение № 1 </t>
  </si>
  <si>
    <t xml:space="preserve">Коммерческое предложение № 2 </t>
  </si>
  <si>
    <t xml:space="preserve">Коммерческое предложение № 3 </t>
  </si>
  <si>
    <t>Минимальная цена</t>
  </si>
  <si>
    <t>Средняя цена</t>
  </si>
  <si>
    <t>Костюм медицинский женский (цвет по согласованию)</t>
  </si>
  <si>
    <t>шт</t>
  </si>
  <si>
    <t>Халат медицинский женский (цвет по согласованию)</t>
  </si>
  <si>
    <t>шт.</t>
  </si>
  <si>
    <t>Костюм для защиты от общих производственных загрязнений и механических воздействий (цвет по согласованию)</t>
  </si>
  <si>
    <t>Костюм для повара женский (шоколад)</t>
  </si>
  <si>
    <t>Костюм для защиты от общих производственных загрязнений и механических воздействий (технический) мужской</t>
  </si>
  <si>
    <t>Костюм для защиты от термических рисков электродуги</t>
  </si>
  <si>
    <t>Белье специальное хлопчатобумажное</t>
  </si>
  <si>
    <t>Обувь специальная для защиты от механических воздействий (истирания), термических рисков</t>
  </si>
  <si>
    <t>пар.</t>
  </si>
  <si>
    <t>Головной убор для защиты от общих производственных загрязнений женский</t>
  </si>
  <si>
    <t>Обувь специальная для защиты от общих производственных загрязнений, механических воздействий (истирания) (мужская, летняя)</t>
  </si>
  <si>
    <t>Противоаэрозольные, противогазовые средства индивидуальной защиты органов дыхания с изолирующей лицевой частью (четверть маски)</t>
  </si>
  <si>
    <t>Итого</t>
  </si>
  <si>
    <t>Начальная (максимальная) цена договора составляет (руб.)</t>
  </si>
  <si>
    <t>*Совокупность значений, используемых в расчете при определении НМЦ, считается однородной, если коэффициент вариации не превышает 33%</t>
  </si>
  <si>
    <t xml:space="preserve">Исполнитель Болтачева Т.В. - специалист по закупкам </t>
  </si>
  <si>
    <t>14.12.30.132</t>
  </si>
  <si>
    <t xml:space="preserve">Приложение № 4 к ИЗВЕЩЕНИЮ О ПРОВЕДЕНИИ ЗАПРОСА КОТИРОВОК В ЭЛЕКТРОННОЙ ФОРМЕ
</t>
  </si>
  <si>
    <t>Источник информации № 6 скрин  сайта https://www.ozon.ru/product/universalnaya-tkanevaya-maska-respirator-bez-klapana-zashchity-ffp2-ot-pyli-i-melkih-chastits-s-1129217278/?at=1j6n1UQ8a9i4FeoOPwOJz5tC2EepjPDV&amp;from_sku=272354305&amp;oos_search=false&amp;sh=qkJqS0Tg5w</t>
  </si>
  <si>
    <t>Источник информации № 4 скрин  сайта https://www.planeta-sirius.ru/katalog/obuv/obuv-rezinovaya-valyanaya-pvh-eva/sabo-iz-eva-bars-s-01-belye/</t>
  </si>
  <si>
    <t>Источник информации № 5 скрин  сайта https://tkrim.ru/category/produktsiya-inex/polumaska-filtruyushhaya-inex-1001-ffp1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</si>
</sst>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m/d/yyyy"/>
    <numFmt numFmtId="165" formatCode="0.0"/>
    <numFmt numFmtId="166" formatCode="#,##0.00&quot;   &quot;"/>
    <numFmt numFmtId="167" formatCode="\ #,##0.00&quot;    &quot;;\-#,##0.00&quot;    &quot;;&quot; -&quot;#&quot;    &quot;;@\ "/>
  </numFmts>
  <fonts count="7" x14ac:knownFonts="1">
    <font>
      <sz val="10"/>
      <name val="Arial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b/>
      <u/>
      <sz val="12"/>
      <color rgb="FF000000"/>
      <name val="Times New Roman"/>
      <family val="1"/>
      <charset val="1"/>
    </font>
    <font>
      <sz val="12"/>
      <name val="Times New Roman"/>
      <family val="1"/>
      <charset val="1"/>
    </font>
    <font>
      <b/>
      <sz val="12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top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Border="1" applyAlignment="1">
      <alignment horizontal="center" vertical="center"/>
    </xf>
    <xf numFmtId="165" fontId="5" fillId="2" borderId="8" xfId="0" applyNumberFormat="1" applyFont="1" applyFill="1" applyBorder="1" applyAlignment="1">
      <alignment horizontal="center" vertical="center"/>
    </xf>
    <xf numFmtId="166" fontId="5" fillId="0" borderId="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66" fontId="2" fillId="0" borderId="10" xfId="0" applyNumberFormat="1" applyFont="1" applyBorder="1" applyAlignment="1">
      <alignment horizontal="center" vertical="center" wrapText="1"/>
    </xf>
    <xf numFmtId="166" fontId="2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67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2" fontId="5" fillId="0" borderId="3" xfId="0" applyNumberFormat="1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164" fontId="5" fillId="0" borderId="3" xfId="0" applyNumberFormat="1" applyFont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Z30"/>
  <sheetViews>
    <sheetView tabSelected="1" topLeftCell="A11" zoomScaleNormal="100" workbookViewId="0">
      <selection activeCell="K26" sqref="K26"/>
    </sheetView>
  </sheetViews>
  <sheetFormatPr defaultColWidth="9.28515625" defaultRowHeight="15.75" x14ac:dyDescent="0.2"/>
  <cols>
    <col min="1" max="1" width="4.7109375" style="1" customWidth="1"/>
    <col min="2" max="2" width="49.140625" style="1" customWidth="1"/>
    <col min="3" max="3" width="6.28515625" style="1" customWidth="1"/>
    <col min="4" max="4" width="8.28515625" style="1" customWidth="1"/>
    <col min="5" max="5" width="20.140625" style="1" customWidth="1"/>
    <col min="6" max="9" width="18.7109375" style="1" customWidth="1"/>
    <col min="10" max="10" width="16.7109375" style="1" customWidth="1"/>
    <col min="11" max="11" width="14.28515625" style="1" customWidth="1"/>
    <col min="12" max="12" width="13" style="1" customWidth="1"/>
    <col min="13" max="13" width="19.140625" style="1" customWidth="1"/>
    <col min="14" max="14" width="15.7109375" style="1" customWidth="1"/>
    <col min="15" max="15" width="16.140625" style="1" customWidth="1"/>
    <col min="16" max="16" width="15.7109375" style="1" customWidth="1"/>
    <col min="17" max="17" width="23.28515625" style="1" customWidth="1"/>
    <col min="18" max="260" width="9.28515625" style="1"/>
  </cols>
  <sheetData>
    <row r="1" spans="1:17" ht="61.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32" t="s">
        <v>42</v>
      </c>
      <c r="L1" s="32"/>
      <c r="M1" s="32"/>
      <c r="N1" s="32"/>
      <c r="O1" s="32"/>
      <c r="P1" s="3"/>
    </row>
    <row r="2" spans="1:17" ht="18.75" customHeight="1" x14ac:dyDescent="0.2">
      <c r="A2" s="33" t="s">
        <v>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"/>
    </row>
    <row r="3" spans="1:17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7" ht="28.5" customHeight="1" x14ac:dyDescent="0.2">
      <c r="A4" s="34" t="s">
        <v>1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"/>
    </row>
    <row r="5" spans="1:17" ht="21.75" customHeight="1" x14ac:dyDescent="0.2">
      <c r="A5" s="35" t="s">
        <v>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"/>
    </row>
    <row r="6" spans="1:17" s="5" customFormat="1" ht="25.5" customHeight="1" x14ac:dyDescent="0.2">
      <c r="A6" s="36" t="s">
        <v>3</v>
      </c>
      <c r="B6" s="36"/>
      <c r="C6" s="36"/>
      <c r="D6" s="37" t="s">
        <v>4</v>
      </c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4"/>
    </row>
    <row r="7" spans="1:17" s="5" customFormat="1" ht="25.5" customHeight="1" x14ac:dyDescent="0.2">
      <c r="A7" s="36" t="s">
        <v>5</v>
      </c>
      <c r="B7" s="36"/>
      <c r="C7" s="36"/>
      <c r="D7" s="42" t="s">
        <v>6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"/>
    </row>
    <row r="8" spans="1:17" s="5" customFormat="1" ht="25.5" customHeight="1" x14ac:dyDescent="0.2">
      <c r="A8" s="36" t="s">
        <v>7</v>
      </c>
      <c r="B8" s="36"/>
      <c r="C8" s="36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"/>
    </row>
    <row r="9" spans="1:17" ht="15.75" customHeight="1" x14ac:dyDescent="0.2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 spans="1:17" ht="15.75" customHeight="1" x14ac:dyDescent="0.2">
      <c r="A10" s="44" t="s">
        <v>8</v>
      </c>
      <c r="B10" s="44" t="s">
        <v>9</v>
      </c>
      <c r="C10" s="44" t="s">
        <v>10</v>
      </c>
      <c r="D10" s="44" t="s">
        <v>11</v>
      </c>
      <c r="E10" s="30" t="s">
        <v>12</v>
      </c>
      <c r="F10" s="30"/>
      <c r="G10" s="30"/>
      <c r="H10" s="30"/>
      <c r="I10" s="30"/>
      <c r="J10" s="30"/>
      <c r="K10" s="44" t="s">
        <v>13</v>
      </c>
      <c r="L10" s="44" t="s">
        <v>14</v>
      </c>
      <c r="M10" s="45" t="s">
        <v>15</v>
      </c>
      <c r="N10" s="30" t="s">
        <v>16</v>
      </c>
      <c r="O10" s="31" t="s">
        <v>17</v>
      </c>
      <c r="P10" s="31"/>
    </row>
    <row r="11" spans="1:17" ht="78" customHeight="1" x14ac:dyDescent="0.2">
      <c r="A11" s="44"/>
      <c r="B11" s="44"/>
      <c r="C11" s="44"/>
      <c r="D11" s="44"/>
      <c r="E11" s="7" t="s">
        <v>18</v>
      </c>
      <c r="F11" s="7" t="s">
        <v>19</v>
      </c>
      <c r="G11" s="7" t="s">
        <v>20</v>
      </c>
      <c r="H11" s="26" t="s">
        <v>44</v>
      </c>
      <c r="I11" s="26" t="s">
        <v>45</v>
      </c>
      <c r="J11" s="27" t="s">
        <v>43</v>
      </c>
      <c r="K11" s="44"/>
      <c r="L11" s="44"/>
      <c r="M11" s="45"/>
      <c r="N11" s="30"/>
      <c r="O11" s="8" t="s">
        <v>21</v>
      </c>
      <c r="P11" s="9" t="s">
        <v>22</v>
      </c>
    </row>
    <row r="12" spans="1:17" ht="31.5" x14ac:dyDescent="0.2">
      <c r="A12" s="10">
        <v>1</v>
      </c>
      <c r="B12" s="11" t="s">
        <v>23</v>
      </c>
      <c r="C12" s="10" t="s">
        <v>24</v>
      </c>
      <c r="D12" s="10">
        <v>24</v>
      </c>
      <c r="E12" s="12">
        <v>1660</v>
      </c>
      <c r="F12" s="12">
        <v>2310.6799999999998</v>
      </c>
      <c r="G12" s="12">
        <v>1698</v>
      </c>
      <c r="H12" s="12"/>
      <c r="I12" s="12"/>
      <c r="J12" s="27"/>
      <c r="K12" s="12">
        <f t="shared" ref="K12:K21" si="0">MIN(E12:G12)</f>
        <v>1660</v>
      </c>
      <c r="L12" s="12">
        <f t="shared" ref="L12:L18" si="1">AVERAGE(E12:G12)</f>
        <v>1889.5600000000002</v>
      </c>
      <c r="M12" s="13">
        <f t="shared" ref="M12:M22" si="2">((((E12-L12)^2)+((F12-L12)^2)+((G12-L12)^2))/(3-1))^0.5</f>
        <v>365.19520916901399</v>
      </c>
      <c r="N12" s="14">
        <f t="shared" ref="N12:N21" si="3">(M12/L12)*100</f>
        <v>19.326997246396722</v>
      </c>
      <c r="O12" s="15">
        <f t="shared" ref="O12:O22" si="4">K12*D12</f>
        <v>39840</v>
      </c>
      <c r="P12" s="15">
        <f t="shared" ref="P12:P22" si="5">L12*D12</f>
        <v>45349.440000000002</v>
      </c>
    </row>
    <row r="13" spans="1:17" ht="31.5" x14ac:dyDescent="0.2">
      <c r="A13" s="10">
        <v>2</v>
      </c>
      <c r="B13" s="11" t="s">
        <v>25</v>
      </c>
      <c r="C13" s="10" t="s">
        <v>26</v>
      </c>
      <c r="D13" s="10">
        <v>12</v>
      </c>
      <c r="E13" s="12">
        <v>1260</v>
      </c>
      <c r="F13" s="12">
        <v>1830</v>
      </c>
      <c r="G13" s="12">
        <v>1899</v>
      </c>
      <c r="H13" s="12"/>
      <c r="I13" s="12"/>
      <c r="J13" s="27"/>
      <c r="K13" s="12">
        <f t="shared" si="0"/>
        <v>1260</v>
      </c>
      <c r="L13" s="12">
        <f t="shared" si="1"/>
        <v>1663</v>
      </c>
      <c r="M13" s="13">
        <f t="shared" si="2"/>
        <v>350.70928131431026</v>
      </c>
      <c r="N13" s="14">
        <f t="shared" si="3"/>
        <v>21.088952574522565</v>
      </c>
      <c r="O13" s="15">
        <f t="shared" si="4"/>
        <v>15120</v>
      </c>
      <c r="P13" s="15">
        <f t="shared" si="5"/>
        <v>19956</v>
      </c>
      <c r="Q13" s="1" t="s">
        <v>41</v>
      </c>
    </row>
    <row r="14" spans="1:17" ht="47.25" x14ac:dyDescent="0.2">
      <c r="A14" s="10">
        <v>3</v>
      </c>
      <c r="B14" s="11" t="s">
        <v>27</v>
      </c>
      <c r="C14" s="10" t="s">
        <v>26</v>
      </c>
      <c r="D14" s="10">
        <v>36</v>
      </c>
      <c r="E14" s="12">
        <v>1580</v>
      </c>
      <c r="F14" s="12">
        <v>2745</v>
      </c>
      <c r="G14" s="12">
        <v>2545</v>
      </c>
      <c r="H14" s="12"/>
      <c r="I14" s="12"/>
      <c r="J14" s="27"/>
      <c r="K14" s="12">
        <f t="shared" si="0"/>
        <v>1580</v>
      </c>
      <c r="L14" s="12">
        <f t="shared" si="1"/>
        <v>2290</v>
      </c>
      <c r="M14" s="13">
        <f t="shared" si="2"/>
        <v>622.95665980869001</v>
      </c>
      <c r="N14" s="14">
        <f t="shared" si="3"/>
        <v>27.203347589899131</v>
      </c>
      <c r="O14" s="15">
        <f t="shared" si="4"/>
        <v>56880</v>
      </c>
      <c r="P14" s="15">
        <f t="shared" si="5"/>
        <v>82440</v>
      </c>
    </row>
    <row r="15" spans="1:17" x14ac:dyDescent="0.2">
      <c r="A15" s="10">
        <v>4</v>
      </c>
      <c r="B15" s="11" t="s">
        <v>28</v>
      </c>
      <c r="C15" s="10" t="s">
        <v>26</v>
      </c>
      <c r="D15" s="10">
        <v>5</v>
      </c>
      <c r="E15" s="12">
        <v>3100</v>
      </c>
      <c r="F15" s="12">
        <v>3233</v>
      </c>
      <c r="G15" s="12">
        <v>2545</v>
      </c>
      <c r="H15" s="12"/>
      <c r="I15" s="12"/>
      <c r="J15" s="27"/>
      <c r="K15" s="12">
        <f t="shared" si="0"/>
        <v>2545</v>
      </c>
      <c r="L15" s="12">
        <f t="shared" si="1"/>
        <v>2959.3333333333335</v>
      </c>
      <c r="M15" s="13">
        <f t="shared" si="2"/>
        <v>364.93332724394099</v>
      </c>
      <c r="N15" s="14">
        <f t="shared" si="3"/>
        <v>12.331606011847521</v>
      </c>
      <c r="O15" s="15">
        <f t="shared" si="4"/>
        <v>12725</v>
      </c>
      <c r="P15" s="15">
        <f t="shared" si="5"/>
        <v>14796.666666666668</v>
      </c>
    </row>
    <row r="16" spans="1:17" ht="47.25" x14ac:dyDescent="0.2">
      <c r="A16" s="10">
        <v>5</v>
      </c>
      <c r="B16" s="11" t="s">
        <v>29</v>
      </c>
      <c r="C16" s="10" t="s">
        <v>26</v>
      </c>
      <c r="D16" s="10">
        <v>2</v>
      </c>
      <c r="E16" s="12">
        <v>3400</v>
      </c>
      <c r="F16" s="12">
        <v>3728.93</v>
      </c>
      <c r="G16" s="12">
        <v>3399</v>
      </c>
      <c r="H16" s="12"/>
      <c r="I16" s="12"/>
      <c r="J16" s="27"/>
      <c r="K16" s="12">
        <f t="shared" si="0"/>
        <v>3399</v>
      </c>
      <c r="L16" s="12">
        <f t="shared" si="1"/>
        <v>3509.31</v>
      </c>
      <c r="M16" s="13">
        <f t="shared" si="2"/>
        <v>190.1971563930438</v>
      </c>
      <c r="N16" s="14">
        <f t="shared" si="3"/>
        <v>5.4197878327375975</v>
      </c>
      <c r="O16" s="15">
        <f t="shared" si="4"/>
        <v>6798</v>
      </c>
      <c r="P16" s="15">
        <f t="shared" si="5"/>
        <v>7018.62</v>
      </c>
    </row>
    <row r="17" spans="1:16" ht="31.5" x14ac:dyDescent="0.2">
      <c r="A17" s="10">
        <v>6</v>
      </c>
      <c r="B17" s="11" t="s">
        <v>30</v>
      </c>
      <c r="C17" s="10" t="s">
        <v>26</v>
      </c>
      <c r="D17" s="10">
        <v>1</v>
      </c>
      <c r="E17" s="12">
        <v>8800</v>
      </c>
      <c r="F17" s="12">
        <v>14310</v>
      </c>
      <c r="G17" s="12">
        <v>9899</v>
      </c>
      <c r="H17" s="12"/>
      <c r="I17" s="12"/>
      <c r="J17" s="27"/>
      <c r="K17" s="12">
        <f t="shared" si="0"/>
        <v>8800</v>
      </c>
      <c r="L17" s="12">
        <f t="shared" si="1"/>
        <v>11003</v>
      </c>
      <c r="M17" s="13">
        <f t="shared" si="2"/>
        <v>2916.1853507621904</v>
      </c>
      <c r="N17" s="14">
        <f t="shared" si="3"/>
        <v>26.503547675744709</v>
      </c>
      <c r="O17" s="15">
        <f t="shared" si="4"/>
        <v>8800</v>
      </c>
      <c r="P17" s="15">
        <f t="shared" si="5"/>
        <v>11003</v>
      </c>
    </row>
    <row r="18" spans="1:16" x14ac:dyDescent="0.2">
      <c r="A18" s="10">
        <v>7</v>
      </c>
      <c r="B18" s="11" t="s">
        <v>31</v>
      </c>
      <c r="C18" s="10" t="s">
        <v>26</v>
      </c>
      <c r="D18" s="10">
        <v>1</v>
      </c>
      <c r="E18" s="12">
        <v>1000</v>
      </c>
      <c r="F18" s="12">
        <v>1473.15</v>
      </c>
      <c r="G18" s="25">
        <v>1797</v>
      </c>
      <c r="H18" s="25"/>
      <c r="I18" s="25"/>
      <c r="J18" s="27"/>
      <c r="K18" s="12">
        <f t="shared" si="0"/>
        <v>1000</v>
      </c>
      <c r="L18" s="12">
        <f t="shared" si="1"/>
        <v>1423.3833333333332</v>
      </c>
      <c r="M18" s="13">
        <f t="shared" si="2"/>
        <v>400.82389004815235</v>
      </c>
      <c r="N18" s="14">
        <f>(M18/L18)*100</f>
        <v>28.15993981814356</v>
      </c>
      <c r="O18" s="15">
        <f t="shared" si="4"/>
        <v>1000</v>
      </c>
      <c r="P18" s="15">
        <f t="shared" si="5"/>
        <v>1423.3833333333332</v>
      </c>
    </row>
    <row r="19" spans="1:16" ht="47.25" x14ac:dyDescent="0.2">
      <c r="A19" s="10">
        <v>8</v>
      </c>
      <c r="B19" s="11" t="s">
        <v>32</v>
      </c>
      <c r="C19" s="10" t="s">
        <v>33</v>
      </c>
      <c r="D19" s="10">
        <v>33</v>
      </c>
      <c r="E19" s="16">
        <v>950</v>
      </c>
      <c r="F19" s="28"/>
      <c r="G19" s="16">
        <v>798</v>
      </c>
      <c r="H19" s="16">
        <v>1358</v>
      </c>
      <c r="I19" s="16"/>
      <c r="J19" s="27"/>
      <c r="K19" s="12">
        <f t="shared" si="0"/>
        <v>798</v>
      </c>
      <c r="L19" s="12">
        <v>1035.33</v>
      </c>
      <c r="M19" s="13">
        <f t="shared" si="2"/>
        <v>753.49683035166106</v>
      </c>
      <c r="N19" s="14">
        <v>27.93</v>
      </c>
      <c r="O19" s="15">
        <f t="shared" si="4"/>
        <v>26334</v>
      </c>
      <c r="P19" s="15">
        <f t="shared" si="5"/>
        <v>34165.89</v>
      </c>
    </row>
    <row r="20" spans="1:16" ht="31.5" x14ac:dyDescent="0.2">
      <c r="A20" s="10">
        <v>9</v>
      </c>
      <c r="B20" s="11" t="s">
        <v>34</v>
      </c>
      <c r="C20" s="10" t="s">
        <v>26</v>
      </c>
      <c r="D20" s="10">
        <v>10</v>
      </c>
      <c r="E20" s="12">
        <v>220</v>
      </c>
      <c r="F20" s="12">
        <v>129.93</v>
      </c>
      <c r="G20" s="12">
        <v>126</v>
      </c>
      <c r="H20" s="12"/>
      <c r="I20" s="12"/>
      <c r="J20" s="27"/>
      <c r="K20" s="12">
        <f t="shared" si="0"/>
        <v>126</v>
      </c>
      <c r="L20" s="12">
        <f>AVERAGE(E20:G20)</f>
        <v>158.64333333333335</v>
      </c>
      <c r="M20" s="13">
        <f t="shared" si="2"/>
        <v>53.172752734209027</v>
      </c>
      <c r="N20" s="14">
        <f t="shared" si="3"/>
        <v>33.517168113509776</v>
      </c>
      <c r="O20" s="15">
        <f t="shared" si="4"/>
        <v>1260</v>
      </c>
      <c r="P20" s="15">
        <f t="shared" si="5"/>
        <v>1586.4333333333334</v>
      </c>
    </row>
    <row r="21" spans="1:16" ht="47.25" x14ac:dyDescent="0.2">
      <c r="A21" s="10">
        <v>10</v>
      </c>
      <c r="B21" s="11" t="s">
        <v>35</v>
      </c>
      <c r="C21" s="10" t="s">
        <v>33</v>
      </c>
      <c r="D21" s="10">
        <v>2</v>
      </c>
      <c r="E21" s="12">
        <v>2600</v>
      </c>
      <c r="F21" s="12">
        <v>2592.5</v>
      </c>
      <c r="G21" s="12">
        <v>3894</v>
      </c>
      <c r="H21" s="12"/>
      <c r="I21" s="12"/>
      <c r="J21" s="27"/>
      <c r="K21" s="12">
        <f t="shared" si="0"/>
        <v>2592.5</v>
      </c>
      <c r="L21" s="12">
        <f>AVERAGE(E21:G21)</f>
        <v>3028.8333333333335</v>
      </c>
      <c r="M21" s="13">
        <f t="shared" si="2"/>
        <v>749.26569608739817</v>
      </c>
      <c r="N21" s="14">
        <f t="shared" si="3"/>
        <v>24.737765787290975</v>
      </c>
      <c r="O21" s="15">
        <f t="shared" si="4"/>
        <v>5185</v>
      </c>
      <c r="P21" s="15">
        <f t="shared" si="5"/>
        <v>6057.666666666667</v>
      </c>
    </row>
    <row r="22" spans="1:16" ht="47.25" x14ac:dyDescent="0.2">
      <c r="A22" s="10">
        <v>12</v>
      </c>
      <c r="B22" s="11" t="s">
        <v>36</v>
      </c>
      <c r="C22" s="10" t="s">
        <v>26</v>
      </c>
      <c r="D22" s="10">
        <v>10</v>
      </c>
      <c r="E22" s="12">
        <v>38</v>
      </c>
      <c r="F22" s="25"/>
      <c r="G22" s="25"/>
      <c r="H22" s="25"/>
      <c r="I22" s="25">
        <v>31</v>
      </c>
      <c r="J22" s="29">
        <v>25</v>
      </c>
      <c r="K22" s="12">
        <v>25</v>
      </c>
      <c r="L22" s="12">
        <v>27.33</v>
      </c>
      <c r="M22" s="13">
        <f t="shared" si="2"/>
        <v>28.352307666220042</v>
      </c>
      <c r="N22" s="14">
        <v>20.78</v>
      </c>
      <c r="O22" s="15">
        <f t="shared" si="4"/>
        <v>250</v>
      </c>
      <c r="P22" s="15">
        <f t="shared" si="5"/>
        <v>273.29999999999995</v>
      </c>
    </row>
    <row r="23" spans="1:16" ht="15.75" customHeight="1" x14ac:dyDescent="0.2">
      <c r="A23" s="3"/>
      <c r="B23" s="17" t="s">
        <v>37</v>
      </c>
      <c r="C23" s="18"/>
      <c r="D23" s="18">
        <f>SUM(D12:D22)</f>
        <v>136</v>
      </c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19">
        <f>SUM(O12:O22)</f>
        <v>174192</v>
      </c>
      <c r="P23" s="20">
        <f>SUM(P12:P22)</f>
        <v>224070.39999999997</v>
      </c>
    </row>
    <row r="24" spans="1:16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</row>
    <row r="25" spans="1:16" ht="15.75" customHeight="1" x14ac:dyDescent="0.2">
      <c r="A25" s="39" t="s">
        <v>38</v>
      </c>
      <c r="B25" s="39"/>
      <c r="C25" s="40">
        <f>P23</f>
        <v>224070.39999999997</v>
      </c>
      <c r="D25" s="40"/>
      <c r="E25" s="40"/>
      <c r="F25" s="3"/>
      <c r="G25" s="3"/>
      <c r="H25" s="3"/>
      <c r="I25" s="3"/>
      <c r="J25" s="21"/>
      <c r="K25" s="3"/>
      <c r="L25" s="22"/>
      <c r="M25" s="3"/>
      <c r="N25" s="3"/>
      <c r="O25" s="3"/>
      <c r="P25" s="3"/>
    </row>
    <row r="26" spans="1:16" ht="15.75" customHeight="1" x14ac:dyDescent="0.2">
      <c r="A26" s="39"/>
      <c r="B26" s="39"/>
      <c r="C26" s="40"/>
      <c r="D26" s="40"/>
      <c r="E26" s="40"/>
      <c r="F26" s="3"/>
      <c r="G26" s="3"/>
      <c r="H26" s="3"/>
      <c r="I26" s="3"/>
      <c r="J26" s="21"/>
      <c r="K26" s="22"/>
      <c r="L26" s="3"/>
      <c r="M26" s="3"/>
      <c r="N26" s="3"/>
      <c r="O26" s="3"/>
      <c r="P26" s="3"/>
    </row>
    <row r="27" spans="1:16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spans="1:16" ht="31.5" customHeight="1" x14ac:dyDescent="0.2">
      <c r="A28" s="3"/>
      <c r="B28" s="23" t="s">
        <v>40</v>
      </c>
      <c r="C28" s="3"/>
      <c r="D28" s="3"/>
      <c r="E28" s="3"/>
      <c r="F28" s="3"/>
      <c r="G28" s="3"/>
      <c r="H28" s="3"/>
      <c r="I28" s="3"/>
      <c r="J28" s="41"/>
      <c r="K28" s="41"/>
      <c r="L28" s="3"/>
      <c r="M28" s="3"/>
      <c r="N28" s="3"/>
      <c r="O28" s="3"/>
      <c r="P28" s="3"/>
    </row>
    <row r="29" spans="1:16" ht="15.75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</row>
    <row r="30" spans="1:16" ht="15.75" customHeight="1" x14ac:dyDescent="0.2">
      <c r="A30" s="24" t="s">
        <v>39</v>
      </c>
      <c r="B30" s="4"/>
      <c r="C30" s="24"/>
      <c r="D30" s="24"/>
      <c r="E30" s="24"/>
      <c r="F30" s="24"/>
      <c r="G30" s="24"/>
      <c r="H30" s="24"/>
      <c r="I30" s="24"/>
      <c r="J30" s="24"/>
      <c r="K30" s="4"/>
      <c r="L30" s="4"/>
      <c r="M30" s="4"/>
      <c r="N30" s="3"/>
      <c r="O30" s="3"/>
      <c r="P30" s="3"/>
    </row>
  </sheetData>
  <mergeCells count="24">
    <mergeCell ref="E23:N23"/>
    <mergeCell ref="A25:B26"/>
    <mergeCell ref="C25:E26"/>
    <mergeCell ref="J28:K28"/>
    <mergeCell ref="A7:C7"/>
    <mergeCell ref="D7:O7"/>
    <mergeCell ref="A8:C8"/>
    <mergeCell ref="D8:O8"/>
    <mergeCell ref="A10:A11"/>
    <mergeCell ref="B10:B11"/>
    <mergeCell ref="C10:C11"/>
    <mergeCell ref="D10:D11"/>
    <mergeCell ref="E10:J10"/>
    <mergeCell ref="K10:K11"/>
    <mergeCell ref="L10:L11"/>
    <mergeCell ref="M10:M11"/>
    <mergeCell ref="N10:N11"/>
    <mergeCell ref="O10:P10"/>
    <mergeCell ref="K1:O1"/>
    <mergeCell ref="A2:O2"/>
    <mergeCell ref="A4:O4"/>
    <mergeCell ref="A5:O5"/>
    <mergeCell ref="A6:C6"/>
    <mergeCell ref="D6:O6"/>
  </mergeCells>
  <pageMargins left="0.51180555555555596" right="0.23611111111111099" top="0.165277777777778" bottom="0.165277777777778" header="0.511811023622047" footer="0.511811023622047"/>
  <pageSetup paperSize="9" scale="65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user</cp:lastModifiedBy>
  <cp:revision>2</cp:revision>
  <cp:lastPrinted>2026-09-24T09:29:21Z</cp:lastPrinted>
  <dcterms:created xsi:type="dcterms:W3CDTF">2024-06-18T10:50:11Z</dcterms:created>
  <dcterms:modified xsi:type="dcterms:W3CDTF">2026-10-07T08:45:25Z</dcterms:modified>
  <dc:language>en-US</dc:language>
</cp:coreProperties>
</file>