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ocs\Отдел по гражданской обороне и ЧС\Общая папка\ГРУППА ПО ПРОТИВОПОЖАРНОЙ БЕЗОПАСНОСТИ\ПОЖАРНАЯ БЕЗОПАСНОСТЬ\ЗАКУПКИ\2026\Закупка ГДЗК (заново)\"/>
    </mc:Choice>
  </mc:AlternateContent>
  <xr:revisionPtr revIDLastSave="0" documentId="13_ncr:1_{A16E9D4C-6B23-4489-BB4C-A025885A3B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'1'!$A$1:$S$17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" i="1" l="1"/>
  <c r="P7" i="1" s="1"/>
  <c r="Q7" i="1" s="1"/>
  <c r="M7" i="1"/>
  <c r="L7" i="1"/>
  <c r="I7" i="1"/>
  <c r="J7" i="1" s="1"/>
  <c r="F8" i="1"/>
  <c r="G8" i="1"/>
  <c r="H8" i="1"/>
  <c r="N7" i="1" l="1"/>
  <c r="R7" i="1"/>
  <c r="R8" i="1" s="1"/>
  <c r="C4" i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</calcChain>
</file>

<file path=xl/sharedStrings.xml><?xml version="1.0" encoding="utf-8"?>
<sst xmlns="http://schemas.openxmlformats.org/spreadsheetml/2006/main" count="40" uniqueCount="38">
  <si>
    <t>Обоснование начальной (максимальной) цены контракта</t>
  </si>
  <si>
    <t>Используемый метод: метод сопоставимых рыночных цен (анализ рынка) в соответствии с  ч. 2 ст. 22 Федерального закона от 05.04.2013 № 44-ФЗ, подп. "а"  п. 9, п. 18 приказа МЗ РФ от 15.05.20 г. №450н.</t>
  </si>
  <si>
    <t>№ п/п</t>
  </si>
  <si>
    <t>КТРУ/ОКПД2</t>
  </si>
  <si>
    <t>Наименование, основные характеристики</t>
  </si>
  <si>
    <t>Ед. изм.</t>
  </si>
  <si>
    <t>Кол-во</t>
  </si>
  <si>
    <t xml:space="preserve">Цена за ЕИ, согласно информации, полученной заказчиком, с учетом НДС,  руб.
</t>
  </si>
  <si>
    <t>Наименьшая цена, руб.                    (С НДС)</t>
  </si>
  <si>
    <t>Цена за ЕИ минимальная, руб. Без НДС</t>
  </si>
  <si>
    <t>Ставка НДС в отношении МИ*, %</t>
  </si>
  <si>
    <t xml:space="preserve">Средняя арифмети- ческая цена за единицу     &lt;ц&gt; </t>
  </si>
  <si>
    <t xml:space="preserve">Среднее квадратичное отклонение     </t>
  </si>
  <si>
    <t>Коэффициент вариации цен V (%)                    (не должен превышать 33%)</t>
  </si>
  <si>
    <t xml:space="preserve">Расчет Н(М)ЦК с НДС, руб (по подп. "а" п.9 Приказа 450н)                                                                                                                      </t>
  </si>
  <si>
    <t>Цена за единицу изм. (руб.)</t>
  </si>
  <si>
    <t>Цена за единицу изм. с округлением (вниз) до сотых долей после запятой (руб.)</t>
  </si>
  <si>
    <t>Н(М)ЦК  контракта с учетом округления цены за единицу (руб.)</t>
  </si>
  <si>
    <t xml:space="preserve">Средняя арифметическая цена за единицу     &lt;ц&gt; </t>
  </si>
  <si>
    <t>Среднее квадратичное отклонение</t>
  </si>
  <si>
    <t>коэффициент вариации цен V (%)                    (не должен превышать 33%)</t>
  </si>
  <si>
    <t>Н(М)ЦК, ЦКЕП контракта с учетом округления цены за единицу (руб.)</t>
  </si>
  <si>
    <t>Структурное подразделение:</t>
  </si>
  <si>
    <t xml:space="preserve">                                                              Итого:</t>
  </si>
  <si>
    <t>шт</t>
  </si>
  <si>
    <t xml:space="preserve">Поставщик №1  ЕИС № 1770989550926001672 </t>
  </si>
  <si>
    <t>Поставщик №2   ЕИС № 2772631774826000048</t>
  </si>
  <si>
    <t>Поставщик №3 ЕИС № 2772941440426000059</t>
  </si>
  <si>
    <t>Группа по противопожарной безопасности</t>
  </si>
  <si>
    <t>Инженер 1 категории</t>
  </si>
  <si>
    <t>________________________________Захаров С.С.</t>
  </si>
  <si>
    <r>
      <t xml:space="preserve">На основании Статьи 34 Бюджетного кодекса Заказчик в целях эффетивности и экономности расходования бюджетных средств и п. 18 Прикза МЗ РФ №450н от 15.05.2020 г. Определяет максимальную цену контракта  </t>
    </r>
    <r>
      <rPr>
        <b/>
        <sz val="11"/>
        <rFont val="Times New Roman"/>
        <family val="1"/>
        <charset val="204"/>
      </rPr>
      <t>135 666,50 рублей</t>
    </r>
  </si>
  <si>
    <t>Наличие в реестре российской промышленности</t>
  </si>
  <si>
    <t>Расчет произведен в соответствии с приказом МЭР РФ от 02.10.2013 №567</t>
  </si>
  <si>
    <t>Во избежание сговора участников размещения заказа и нарушения ст. 11 Федерального закона №135-ФЗ «О защите конкуренции», Заказчик не указывает сведения о потенциальных поставщиках сделавших коммерческие предложения.    Данные сведения хранятся у заказчика.</t>
  </si>
  <si>
    <t>32.99.11.199</t>
  </si>
  <si>
    <t>нет</t>
  </si>
  <si>
    <t>Самоспасатель фильтрующий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</si>
</sst>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10" fillId="0" borderId="0"/>
    <xf numFmtId="0" fontId="11" fillId="0" borderId="0">
      <alignment horizontal="left"/>
    </xf>
    <xf numFmtId="0" fontId="11" fillId="0" borderId="0"/>
  </cellStyleXfs>
  <cellXfs count="7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 wrapText="1"/>
    </xf>
    <xf numFmtId="10" fontId="3" fillId="0" borderId="3" xfId="1" applyNumberFormat="1" applyFont="1" applyFill="1" applyBorder="1" applyAlignment="1" applyProtection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2" fontId="7" fillId="0" borderId="0" xfId="0" applyNumberFormat="1" applyFont="1" applyFill="1" applyBorder="1" applyAlignment="1">
      <alignment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2" fontId="8" fillId="0" borderId="0" xfId="0" applyNumberFormat="1" applyFont="1" applyFill="1" applyBorder="1" applyAlignment="1">
      <alignment vertical="center" wrapText="1"/>
    </xf>
    <xf numFmtId="164" fontId="8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 vertical="top" wrapText="1"/>
    </xf>
    <xf numFmtId="164" fontId="12" fillId="0" borderId="14" xfId="0" applyNumberFormat="1" applyFont="1" applyBorder="1" applyAlignment="1">
      <alignment horizontal="center" vertical="top" wrapText="1"/>
    </xf>
    <xf numFmtId="164" fontId="12" fillId="0" borderId="15" xfId="0" applyNumberFormat="1" applyFont="1" applyBorder="1" applyAlignment="1">
      <alignment horizontal="center" vertical="top" wrapText="1"/>
    </xf>
    <xf numFmtId="2" fontId="3" fillId="0" borderId="12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0" fontId="2" fillId="0" borderId="0" xfId="0" applyFont="1"/>
    <xf numFmtId="16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2" fontId="4" fillId="0" borderId="0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5">
    <cellStyle name="Excel Built-in Explanatory Text" xfId="2" xr:uid="{00000000-0005-0000-0000-000000000000}"/>
    <cellStyle name="Обычный" xfId="0" builtinId="0"/>
    <cellStyle name="Обычный 3" xfId="3" xr:uid="{00000000-0005-0000-0000-000002000000}"/>
    <cellStyle name="Обычный 4" xfId="4" xr:uid="{00000000-0005-0000-0000-000003000000}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5</xdr:row>
      <xdr:rowOff>628650</xdr:rowOff>
    </xdr:from>
    <xdr:to>
      <xdr:col>11</xdr:col>
      <xdr:colOff>1028700</xdr:colOff>
      <xdr:row>5</xdr:row>
      <xdr:rowOff>981075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30025" y="2295525"/>
          <a:ext cx="9620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66675</xdr:colOff>
      <xdr:row>5</xdr:row>
      <xdr:rowOff>466725</xdr:rowOff>
    </xdr:from>
    <xdr:to>
      <xdr:col>10</xdr:col>
      <xdr:colOff>771525</xdr:colOff>
      <xdr:row>5</xdr:row>
      <xdr:rowOff>904875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801350" y="2133600"/>
          <a:ext cx="7048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12</xdr:col>
      <xdr:colOff>66675</xdr:colOff>
      <xdr:row>5</xdr:row>
      <xdr:rowOff>285750</xdr:rowOff>
    </xdr:from>
    <xdr:to>
      <xdr:col>12</xdr:col>
      <xdr:colOff>1028700</xdr:colOff>
      <xdr:row>5</xdr:row>
      <xdr:rowOff>657225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658725" y="1952625"/>
          <a:ext cx="9620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"/>
  <sheetViews>
    <sheetView tabSelected="1" view="pageBreakPreview" zoomScale="60" zoomScaleNormal="60" zoomScalePageLayoutView="80" workbookViewId="0">
      <selection activeCell="C7" sqref="C7"/>
    </sheetView>
  </sheetViews>
  <sheetFormatPr defaultRowHeight="15" x14ac:dyDescent="0.25"/>
  <cols>
    <col min="1" max="1" width="6" style="1" customWidth="1"/>
    <col min="2" max="2" width="12.28515625" style="1" customWidth="1"/>
    <col min="3" max="3" width="21.140625" style="32" customWidth="1"/>
    <col min="4" max="4" width="9.140625" style="1" customWidth="1"/>
    <col min="5" max="5" width="7.85546875" style="1" customWidth="1"/>
    <col min="6" max="8" width="16.7109375" style="19" customWidth="1"/>
    <col min="9" max="9" width="13.5703125" style="19" customWidth="1"/>
    <col min="10" max="10" width="13.5703125" style="1" customWidth="1"/>
    <col min="11" max="11" width="12.42578125" style="19" customWidth="1"/>
    <col min="12" max="12" width="15.42578125" style="1" customWidth="1"/>
    <col min="13" max="13" width="15.85546875" style="1" customWidth="1"/>
    <col min="14" max="14" width="12.5703125" style="1" customWidth="1"/>
    <col min="15" max="15" width="13.5703125" style="1" customWidth="1"/>
    <col min="16" max="16" width="15" style="19" customWidth="1"/>
    <col min="17" max="17" width="15.28515625" style="1" customWidth="1"/>
    <col min="18" max="18" width="15.28515625" style="38" customWidth="1"/>
    <col min="19" max="19" width="14.140625" style="1" customWidth="1"/>
    <col min="20" max="16384" width="9.140625" style="1"/>
  </cols>
  <sheetData>
    <row r="1" spans="1:22" ht="34.5" customHeight="1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22" ht="19.5" customHeight="1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</row>
    <row r="3" spans="1:22" ht="21" customHeight="1" x14ac:dyDescent="0.25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22" ht="20.25" customHeight="1" x14ac:dyDescent="0.25">
      <c r="A4" s="2">
        <v>1</v>
      </c>
      <c r="B4" s="2">
        <v>2</v>
      </c>
      <c r="C4" s="2">
        <f t="shared" ref="C4:H4" si="0">B4+1</f>
        <v>3</v>
      </c>
      <c r="D4" s="2">
        <f>C4+1</f>
        <v>4</v>
      </c>
      <c r="E4" s="2">
        <f>D4+1</f>
        <v>5</v>
      </c>
      <c r="F4" s="2">
        <f t="shared" si="0"/>
        <v>6</v>
      </c>
      <c r="G4" s="2">
        <f t="shared" si="0"/>
        <v>7</v>
      </c>
      <c r="H4" s="2">
        <f t="shared" si="0"/>
        <v>8</v>
      </c>
      <c r="I4" s="2">
        <f t="shared" ref="I4" si="1">H4+1</f>
        <v>9</v>
      </c>
      <c r="J4" s="2">
        <f t="shared" ref="J4" si="2">I4+1</f>
        <v>10</v>
      </c>
      <c r="K4" s="2">
        <f t="shared" ref="K4" si="3">J4+1</f>
        <v>11</v>
      </c>
      <c r="L4" s="2">
        <f t="shared" ref="L4" si="4">K4+1</f>
        <v>12</v>
      </c>
      <c r="M4" s="2">
        <f t="shared" ref="M4" si="5">L4+1</f>
        <v>13</v>
      </c>
      <c r="N4" s="2">
        <f t="shared" ref="N4" si="6">M4+1</f>
        <v>14</v>
      </c>
      <c r="O4" s="2">
        <f t="shared" ref="O4" si="7">N4+1</f>
        <v>15</v>
      </c>
      <c r="P4" s="2">
        <f t="shared" ref="P4" si="8">O4+1</f>
        <v>16</v>
      </c>
      <c r="Q4" s="2">
        <f t="shared" ref="Q4" si="9">P4+1</f>
        <v>17</v>
      </c>
      <c r="R4" s="2">
        <f>Q4+1</f>
        <v>18</v>
      </c>
      <c r="S4" s="39">
        <v>19</v>
      </c>
    </row>
    <row r="5" spans="1:22" s="3" customFormat="1" ht="36" customHeight="1" x14ac:dyDescent="0.25">
      <c r="A5" s="64" t="s">
        <v>2</v>
      </c>
      <c r="B5" s="64" t="s">
        <v>3</v>
      </c>
      <c r="C5" s="61" t="s">
        <v>4</v>
      </c>
      <c r="D5" s="64" t="s">
        <v>5</v>
      </c>
      <c r="E5" s="72" t="s">
        <v>6</v>
      </c>
      <c r="F5" s="74" t="s">
        <v>7</v>
      </c>
      <c r="G5" s="75"/>
      <c r="H5" s="75"/>
      <c r="I5" s="58" t="s">
        <v>8</v>
      </c>
      <c r="J5" s="58" t="s">
        <v>9</v>
      </c>
      <c r="K5" s="60" t="s">
        <v>10</v>
      </c>
      <c r="L5" s="60" t="s">
        <v>11</v>
      </c>
      <c r="M5" s="62" t="s">
        <v>12</v>
      </c>
      <c r="N5" s="64" t="s">
        <v>13</v>
      </c>
      <c r="O5" s="66" t="s">
        <v>14</v>
      </c>
      <c r="P5" s="64" t="s">
        <v>15</v>
      </c>
      <c r="Q5" s="64" t="s">
        <v>16</v>
      </c>
      <c r="R5" s="66" t="s">
        <v>17</v>
      </c>
      <c r="S5" s="76" t="s">
        <v>32</v>
      </c>
    </row>
    <row r="6" spans="1:22" s="3" customFormat="1" ht="86.25" customHeight="1" x14ac:dyDescent="0.25">
      <c r="A6" s="65"/>
      <c r="B6" s="65"/>
      <c r="C6" s="71"/>
      <c r="D6" s="65"/>
      <c r="E6" s="73"/>
      <c r="F6" s="45" t="s">
        <v>25</v>
      </c>
      <c r="G6" s="46" t="s">
        <v>26</v>
      </c>
      <c r="H6" s="47" t="s">
        <v>27</v>
      </c>
      <c r="I6" s="59"/>
      <c r="J6" s="59"/>
      <c r="K6" s="61"/>
      <c r="L6" s="61" t="s">
        <v>18</v>
      </c>
      <c r="M6" s="63" t="s">
        <v>19</v>
      </c>
      <c r="N6" s="65" t="s">
        <v>20</v>
      </c>
      <c r="O6" s="58"/>
      <c r="P6" s="65" t="s">
        <v>15</v>
      </c>
      <c r="Q6" s="65" t="s">
        <v>16</v>
      </c>
      <c r="R6" s="58" t="s">
        <v>21</v>
      </c>
      <c r="S6" s="77"/>
    </row>
    <row r="7" spans="1:22" s="34" customFormat="1" ht="76.5" customHeight="1" x14ac:dyDescent="0.25">
      <c r="A7" s="37">
        <v>1</v>
      </c>
      <c r="B7" s="35" t="s">
        <v>35</v>
      </c>
      <c r="C7" s="78" t="s">
        <v>37</v>
      </c>
      <c r="D7" s="35" t="s">
        <v>24</v>
      </c>
      <c r="E7" s="36">
        <v>50</v>
      </c>
      <c r="F7" s="48">
        <v>2713.33</v>
      </c>
      <c r="G7" s="48">
        <v>2900</v>
      </c>
      <c r="H7" s="48">
        <v>3184</v>
      </c>
      <c r="I7" s="7">
        <f t="shared" ref="I7" si="10">MIN(F7:H7)</f>
        <v>2713.33</v>
      </c>
      <c r="J7" s="4">
        <f t="shared" ref="J7" si="11">I7-(I7*K7/(K7+100))</f>
        <v>2713.33</v>
      </c>
      <c r="K7" s="41">
        <v>0</v>
      </c>
      <c r="L7" s="5">
        <f t="shared" ref="L7" si="12">AVERAGE(F7:H7)</f>
        <v>2932.4433333333332</v>
      </c>
      <c r="M7" s="5">
        <f t="shared" ref="M7" si="13">STDEV(F7:H7)</f>
        <v>237.00630715939471</v>
      </c>
      <c r="N7" s="6">
        <f t="shared" ref="N7" si="14">M7/L7</f>
        <v>8.0822126881472472E-2</v>
      </c>
      <c r="O7" s="5">
        <f t="shared" ref="O7" si="15">SUM(F7:H7)/3*E7</f>
        <v>146622.16666666666</v>
      </c>
      <c r="P7" s="5">
        <f t="shared" ref="P7" si="16">O7/E7</f>
        <v>2932.4433333333332</v>
      </c>
      <c r="Q7" s="5">
        <f t="shared" ref="Q7" si="17">ROUND(P7,2)</f>
        <v>2932.44</v>
      </c>
      <c r="R7" s="7">
        <f>I7*E7</f>
        <v>135666.5</v>
      </c>
      <c r="S7" s="40" t="s">
        <v>36</v>
      </c>
    </row>
    <row r="8" spans="1:22" s="17" customFormat="1" ht="23.25" customHeight="1" x14ac:dyDescent="0.25">
      <c r="A8" s="8"/>
      <c r="B8" s="8"/>
      <c r="C8" s="9"/>
      <c r="D8" s="8"/>
      <c r="E8" s="10"/>
      <c r="F8" s="11">
        <f>SUMPRODUCT(E7:E7,F7:F7)</f>
        <v>135666.5</v>
      </c>
      <c r="G8" s="11">
        <f>SUMPRODUCT(E7:E7,G7:G7)</f>
        <v>145000</v>
      </c>
      <c r="H8" s="11">
        <f>SUMPRODUCT(E7:E7,H7:H7)</f>
        <v>159200</v>
      </c>
      <c r="I8" s="12"/>
      <c r="J8" s="13"/>
      <c r="K8" s="14"/>
      <c r="L8" s="15"/>
      <c r="M8" s="15"/>
      <c r="N8" s="15"/>
      <c r="O8" s="55" t="s">
        <v>23</v>
      </c>
      <c r="P8" s="55"/>
      <c r="Q8" s="56"/>
      <c r="R8" s="16">
        <f>SUM(R7:R7)</f>
        <v>135666.5</v>
      </c>
    </row>
    <row r="9" spans="1:22" s="17" customFormat="1" x14ac:dyDescent="0.25">
      <c r="C9" s="18"/>
      <c r="F9" s="19"/>
      <c r="G9" s="19"/>
      <c r="H9" s="19"/>
      <c r="I9" s="19"/>
      <c r="K9" s="19"/>
      <c r="L9" s="20"/>
      <c r="M9" s="20"/>
      <c r="N9" s="20"/>
      <c r="Q9" s="20"/>
      <c r="R9" s="20"/>
      <c r="S9" s="21"/>
    </row>
    <row r="10" spans="1:22" s="44" customFormat="1" x14ac:dyDescent="0.25">
      <c r="B10" s="50" t="s">
        <v>33</v>
      </c>
      <c r="C10" s="50"/>
      <c r="D10" s="50"/>
      <c r="E10" s="50"/>
      <c r="F10" s="50"/>
      <c r="G10" s="51"/>
      <c r="H10" s="51"/>
      <c r="I10" s="51"/>
      <c r="J10" s="51"/>
      <c r="K10" s="52"/>
      <c r="L10" s="51"/>
      <c r="M10" s="52"/>
      <c r="N10" s="52"/>
      <c r="O10" s="52"/>
      <c r="P10" s="52"/>
      <c r="Q10" s="51"/>
    </row>
    <row r="11" spans="1:22" s="22" customFormat="1" ht="30" customHeight="1" x14ac:dyDescent="0.25">
      <c r="B11" s="54" t="s">
        <v>34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S11" s="23"/>
    </row>
    <row r="12" spans="1:22" s="22" customFormat="1" x14ac:dyDescent="0.2">
      <c r="B12" s="24"/>
      <c r="C12" s="24"/>
      <c r="D12" s="25"/>
      <c r="E12" s="25"/>
      <c r="F12" s="26"/>
      <c r="G12" s="23"/>
      <c r="H12" s="23"/>
      <c r="I12" s="23"/>
      <c r="J12" s="23"/>
      <c r="M12" s="23"/>
      <c r="S12" s="23"/>
    </row>
    <row r="13" spans="1:22" x14ac:dyDescent="0.25">
      <c r="B13" s="67" t="s">
        <v>31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43"/>
      <c r="R13" s="43"/>
      <c r="S13" s="42"/>
    </row>
    <row r="14" spans="1:22" x14ac:dyDescent="0.25"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S14" s="19"/>
    </row>
    <row r="15" spans="1:22" s="19" customFormat="1" ht="40.5" customHeight="1" x14ac:dyDescent="0.25">
      <c r="A15" s="57" t="s">
        <v>22</v>
      </c>
      <c r="B15" s="57"/>
      <c r="C15" s="28"/>
      <c r="D15" s="53" t="s">
        <v>28</v>
      </c>
      <c r="E15" s="53"/>
      <c r="F15" s="53"/>
      <c r="G15" s="53"/>
      <c r="H15" s="53"/>
      <c r="I15" s="53"/>
      <c r="J15" s="53"/>
      <c r="K15" s="53"/>
      <c r="L15" s="1"/>
      <c r="N15" s="1"/>
      <c r="O15" s="1"/>
      <c r="P15" s="1"/>
      <c r="Q15" s="1"/>
      <c r="R15" s="38"/>
      <c r="T15" s="1"/>
      <c r="U15" s="1"/>
      <c r="V15" s="1"/>
    </row>
    <row r="16" spans="1:22" s="19" customFormat="1" ht="48.75" customHeight="1" x14ac:dyDescent="0.25">
      <c r="A16" s="44"/>
      <c r="B16" s="49" t="s">
        <v>29</v>
      </c>
      <c r="C16" s="31"/>
      <c r="D16" s="29" t="s">
        <v>30</v>
      </c>
      <c r="E16" s="27"/>
      <c r="F16" s="30"/>
      <c r="G16" s="33"/>
      <c r="L16" s="1"/>
      <c r="N16" s="1"/>
      <c r="O16" s="1"/>
      <c r="P16" s="1"/>
      <c r="Q16" s="1"/>
      <c r="R16" s="38"/>
      <c r="T16" s="1"/>
      <c r="U16" s="1"/>
      <c r="V16" s="1"/>
    </row>
  </sheetData>
  <mergeCells count="25">
    <mergeCell ref="A1:S1"/>
    <mergeCell ref="A2:S2"/>
    <mergeCell ref="A3:S3"/>
    <mergeCell ref="A5:A6"/>
    <mergeCell ref="B5:B6"/>
    <mergeCell ref="C5:C6"/>
    <mergeCell ref="D5:D6"/>
    <mergeCell ref="E5:E6"/>
    <mergeCell ref="I5:I6"/>
    <mergeCell ref="F5:H5"/>
    <mergeCell ref="S5:S6"/>
    <mergeCell ref="P5:P6"/>
    <mergeCell ref="Q5:Q6"/>
    <mergeCell ref="R5:R6"/>
    <mergeCell ref="D15:K15"/>
    <mergeCell ref="B11:Q11"/>
    <mergeCell ref="O8:Q8"/>
    <mergeCell ref="A15:B15"/>
    <mergeCell ref="J5:J6"/>
    <mergeCell ref="K5:K6"/>
    <mergeCell ref="L5:L6"/>
    <mergeCell ref="M5:M6"/>
    <mergeCell ref="N5:N6"/>
    <mergeCell ref="O5:O6"/>
    <mergeCell ref="B13:P14"/>
  </mergeCells>
  <pageMargins left="0.19685039370078741" right="0.19685039370078741" top="0.55118110236220474" bottom="0.43307086614173229" header="0.31496062992125984" footer="0.31496062992125984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Букова Наиля Халильевна</dc:creator>
  <cp:lastModifiedBy>ZaharovSS</cp:lastModifiedBy>
  <cp:lastPrinted>2025-06-10T04:45:08Z</cp:lastPrinted>
  <dcterms:created xsi:type="dcterms:W3CDTF">2025-02-06T13:21:09Z</dcterms:created>
  <dcterms:modified xsi:type="dcterms:W3CDTF">2026-09-22T07:19:11Z</dcterms:modified>
</cp:coreProperties>
</file>